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<sst xmlns="http://schemas.openxmlformats.org/spreadsheetml/2006/main" count="76" uniqueCount="69">
  <si>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50320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</si>
  <si>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</si>
  <si>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</si>
  <si>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</si>
  <si>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</si>
  <si>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</si>
  <si>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</si>
  <si>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</si>
  <si>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</si>
  <si>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48552</t>
  </si>
  <si>
    <t>48554</t>
  </si>
  <si>
    <t>47120</t>
  </si>
  <si>
    <t>47122</t>
  </si>
  <si>
    <t>47125</t>
  </si>
  <si>
    <t>47130</t>
  </si>
  <si>
    <t>47135</t>
  </si>
  <si>
    <t>47136</t>
  </si>
  <si>
    <t>47140</t>
  </si>
  <si>
    <t>47141</t>
  </si>
  <si>
    <t>47142</t>
  </si>
  <si>
    <t>47146</t>
  </si>
  <si>
    <t>47147</t>
  </si>
  <si>
    <t>32851</t>
  </si>
  <si>
    <t>32852</t>
  </si>
  <si>
    <t>32853</t>
  </si>
  <si>
    <t>32854</t>
  </si>
  <si>
    <t>33935</t>
  </si>
  <si>
    <t>CPT Code</t>
  </si>
  <si>
    <t>2006 RVU Pay (CF = 37.8975)</t>
  </si>
  <si>
    <t>2007 RVU Pay (CF = 37.8975 with -10% work adjustor)</t>
  </si>
  <si>
    <t>2010 RVU Pay (CF = 37.8975 with -10% work adjustor)</t>
  </si>
  <si>
    <t xml:space="preserve">Remove kidney, living donor  </t>
  </si>
  <si>
    <t xml:space="preserve">Prep renal graft/venous  </t>
  </si>
  <si>
    <t xml:space="preserve">Prep renal graft/arterial  </t>
  </si>
  <si>
    <t xml:space="preserve">Prep renal graft/ureteral  </t>
  </si>
  <si>
    <t xml:space="preserve">Removal of kidney  </t>
  </si>
  <si>
    <t xml:space="preserve">Transplantation of kidney  </t>
  </si>
  <si>
    <t xml:space="preserve">Remove transplanted kidney  </t>
  </si>
  <si>
    <t xml:space="preserve">Reimplantation of kidney  </t>
  </si>
  <si>
    <t xml:space="preserve">Prep donor pancreas/venous  </t>
  </si>
  <si>
    <t xml:space="preserve">Transpl allograft pancreas  </t>
  </si>
  <si>
    <t xml:space="preserve">Partial removal of liver  </t>
  </si>
  <si>
    <t xml:space="preserve">Extensive removal of liver  </t>
  </si>
  <si>
    <t xml:space="preserve">Transplantation of liver  </t>
  </si>
  <si>
    <t xml:space="preserve">Partial removal, donor liver  </t>
  </si>
  <si>
    <t xml:space="preserve">Prep donor liver/venous  </t>
  </si>
  <si>
    <t xml:space="preserve">Prep donor liver/arterial  </t>
  </si>
  <si>
    <t xml:space="preserve">Lung transplant, single  </t>
  </si>
  <si>
    <t xml:space="preserve">Lung transplant with bypass  </t>
  </si>
  <si>
    <t xml:space="preserve">Lung transplant, double  </t>
  </si>
  <si>
    <t xml:space="preserve">Transplantation, heart/lung  </t>
  </si>
  <si>
    <t xml:space="preserve">Transplantation of heart  </t>
  </si>
  <si>
    <t>Description</t>
  </si>
  <si>
    <t>2006 RVUs</t>
  </si>
  <si>
    <t>2007 Transitional RVUs</t>
  </si>
  <si>
    <t>Fully Implemented RVUs</t>
  </si>
  <si>
    <t>Percent Change in RVUs (2006 to 2007)</t>
  </si>
  <si>
    <t>Total Percent Change in RVUs (2006 to 2010)</t>
  </si>
  <si>
    <t>2008 work RVU</t>
  </si>
  <si>
    <t>2008 transitional facility PE RVU</t>
  </si>
  <si>
    <t>2008 MedMal RVU</t>
  </si>
  <si>
    <t>2008 Total RVU (Adjusted)</t>
  </si>
  <si>
    <t>Percent Change 2008-09</t>
  </si>
  <si>
    <t>2008  work RVU (adjusted)*</t>
  </si>
  <si>
    <t>2009 Total RVUs</t>
  </si>
  <si>
    <t>2008 Payment</t>
  </si>
  <si>
    <t>r of $36.07</t>
  </si>
  <si>
    <t>2009 Total Payment**</t>
  </si>
  <si>
    <t>**Based on 2009 conversion factor of 36.066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</si>
</sst>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55" applyFont="1" applyFill="1" applyBorder="1" applyAlignment="1">
      <alignment horizontal="right"/>
      <protection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wrapText="1"/>
    </xf>
    <xf numFmtId="0" fontId="1" fillId="24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/>
      <protection/>
    </xf>
    <xf numFmtId="0" fontId="1" fillId="24" borderId="10" xfId="55" applyFont="1" applyFill="1" applyBorder="1" applyAlignment="1">
      <alignment horizontal="left" wrapText="1"/>
      <protection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0" fontId="3" fillId="0" borderId="0" xfId="0" applyNumberFormat="1" applyFont="1" applyAlignment="1">
      <alignment wrapText="1"/>
    </xf>
    <xf numFmtId="10" fontId="0" fillId="0" borderId="0" xfId="0" applyNumberFormat="1" applyAlignment="1">
      <alignment/>
    </xf>
    <xf numFmtId="164" fontId="3" fillId="0" borderId="0" xfId="44" applyNumberFormat="1" applyFont="1" applyAlignment="1">
      <alignment wrapText="1"/>
    </xf>
    <xf numFmtId="164" fontId="0" fillId="0" borderId="0" xfId="44" applyNumberFormat="1" applyFont="1" applyAlignment="1">
      <alignment/>
    </xf>
    <xf numFmtId="43" fontId="3" fillId="0" borderId="0" xfId="44" applyNumberFormat="1" applyFont="1" applyAlignment="1">
      <alignment wrapText="1"/>
    </xf>
    <xf numFmtId="43" fontId="0" fillId="0" borderId="0" xfId="44" applyNumberFormat="1" applyFont="1" applyAlignment="1">
      <alignment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36</xdr:row>
      <xdr:rowOff>142875</xdr:rowOff>
    </xdr:from>
    <xdr:ext cx="5543550" cy="228600"/>
    <xdr:sp>
      <xdr:nvSpPr>
        <xdr:cNvPr id="1" name="TextBox 1"/>
        <xdr:cNvSpPr txBox="1">
          <a:spLocks noChangeArrowheads="1"/>
        </xdr:cNvSpPr>
      </xdr:nvSpPr>
      <xdr:spPr>
        <a:xfrm>
          <a:off x="12992100" y="6781800"/>
          <a:ext cx="5543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 </a:t>
          </a:r>
        </a:p>
      </xdr:txBody>
    </xdr:sp>
    <xdr:clientData/>
  </xdr:oneCellAnchor>
  <xdr:oneCellAnchor>
    <xdr:from>
      <xdr:col>10</xdr:col>
      <xdr:colOff>123825</xdr:colOff>
      <xdr:row>36</xdr:row>
      <xdr:rowOff>142875</xdr:rowOff>
    </xdr:from>
    <xdr:ext cx="5391150" cy="419100"/>
    <xdr:sp>
      <xdr:nvSpPr>
        <xdr:cNvPr id="2" name="TextBox 2"/>
        <xdr:cNvSpPr txBox="1">
          <a:spLocks noChangeArrowheads="1"/>
        </xdr:cNvSpPr>
      </xdr:nvSpPr>
      <xdr:spPr>
        <a:xfrm>
          <a:off x="7686675" y="6781800"/>
          <a:ext cx="5391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161925</xdr:colOff>
      <xdr:row>35</xdr:row>
      <xdr:rowOff>57150</xdr:rowOff>
    </xdr:from>
    <xdr:ext cx="5124450" cy="238125"/>
    <xdr:sp>
      <xdr:nvSpPr>
        <xdr:cNvPr id="3" name="TextBox 3"/>
        <xdr:cNvSpPr txBox="1">
          <a:spLocks noChangeArrowheads="1"/>
        </xdr:cNvSpPr>
      </xdr:nvSpPr>
      <xdr:spPr>
        <a:xfrm>
          <a:off x="7724775" y="6534150"/>
          <a:ext cx="5124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 Work adjustment is 11.94%</a:t>
          </a:r>
        </a:p>
      </xdr:txBody>
    </xdr:sp>
    <xdr:clientData/>
  </xdr:oneCellAnchor>
  <xdr:oneCellAnchor>
    <xdr:from>
      <xdr:col>17</xdr:col>
      <xdr:colOff>0</xdr:colOff>
      <xdr:row>35</xdr:row>
      <xdr:rowOff>85725</xdr:rowOff>
    </xdr:from>
    <xdr:ext cx="4838700" cy="247650"/>
    <xdr:sp>
      <xdr:nvSpPr>
        <xdr:cNvPr id="4" name="TextBox 5"/>
        <xdr:cNvSpPr txBox="1">
          <a:spLocks noChangeArrowheads="1"/>
        </xdr:cNvSpPr>
      </xdr:nvSpPr>
      <xdr:spPr>
        <a:xfrm>
          <a:off x="12992100" y="6562725"/>
          <a:ext cx="483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pane xSplit="2" ySplit="1" topLeftCell="C2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8.140625" style="0" customWidth="1"/>
    <col min="2" max="2" width="26.8515625" style="0" customWidth="1"/>
    <col min="3" max="3" width="9.28125" style="0" customWidth="1"/>
    <col min="4" max="4" width="7.00390625" style="9" customWidth="1"/>
    <col min="5" max="5" width="9.8515625" style="9" customWidth="1"/>
    <col min="6" max="6" width="8.57421875" style="11" customWidth="1"/>
    <col min="7" max="7" width="10.28125" style="11" customWidth="1"/>
    <col min="8" max="8" width="9.421875" style="3" customWidth="1"/>
    <col min="9" max="9" width="14.00390625" style="3" customWidth="1"/>
    <col min="10" max="10" width="18.421875" style="3" hidden="1" customWidth="1"/>
    <col min="11" max="11" width="9.28125" style="0" customWidth="1"/>
    <col min="12" max="12" width="10.421875" style="9" customWidth="1"/>
    <col min="13" max="13" width="14.57421875" style="0" customWidth="1"/>
    <col min="14" max="14" width="8.421875" style="0" customWidth="1"/>
    <col min="15" max="15" width="11.28125" style="0" customWidth="1"/>
    <col min="16" max="16" width="13.7109375" style="13" customWidth="1"/>
    <col min="17" max="17" width="13.7109375" style="15" customWidth="1"/>
    <col min="18" max="18" width="10.8515625" style="3" customWidth="1"/>
    <col min="19" max="19" width="9.140625" style="11" customWidth="1"/>
  </cols>
  <sheetData>
    <row r="1" spans="1:19" s="2" customFormat="1" ht="76.5">
      <c r="A1" s="7" t="s">
        <v>27</v>
      </c>
      <c r="B1" s="7" t="s">
        <v>52</v>
      </c>
      <c r="C1" s="2" t="s">
        <v>53</v>
      </c>
      <c r="D1" s="8" t="s">
        <v>54</v>
      </c>
      <c r="E1" s="8" t="s">
        <v>55</v>
      </c>
      <c r="F1" s="10" t="s">
        <v>56</v>
      </c>
      <c r="G1" s="10" t="s">
        <v>57</v>
      </c>
      <c r="H1" s="4" t="s">
        <v>28</v>
      </c>
      <c r="I1" s="4" t="s">
        <v>29</v>
      </c>
      <c r="J1" s="4" t="s">
        <v>30</v>
      </c>
      <c r="K1" s="2" t="s">
        <v>58</v>
      </c>
      <c r="L1" s="8" t="s">
        <v>63</v>
      </c>
      <c r="M1" s="2" t="s">
        <v>59</v>
      </c>
      <c r="N1" s="2" t="s">
        <v>60</v>
      </c>
      <c r="O1" s="2" t="s">
        <v>61</v>
      </c>
      <c r="P1" s="12" t="s">
        <v>65</v>
      </c>
      <c r="Q1" s="14" t="s">
        <v>64</v>
      </c>
      <c r="R1" s="12" t="s">
        <v>67</v>
      </c>
      <c r="S1" s="10" t="s">
        <v>62</v>
      </c>
    </row>
    <row r="2" ht="12.75">
      <c r="B2" s="5"/>
    </row>
    <row r="3" spans="1:19" ht="12.75">
      <c r="A3" s="1" t="s">
        <v>0</v>
      </c>
      <c r="B3" s="6" t="s">
        <v>31</v>
      </c>
      <c r="C3">
        <v>35.21</v>
      </c>
      <c r="D3" s="9">
        <v>35.65</v>
      </c>
      <c r="E3" s="9">
        <v>37.05</v>
      </c>
      <c r="F3" s="11">
        <f aca="true" t="shared" si="0" ref="F3:F11">D3/C3-1</f>
        <v>0.012496449872195337</v>
      </c>
      <c r="G3" s="11">
        <f aca="true" t="shared" si="1" ref="G3:G11">E3/C3-1</f>
        <v>0.052257881283726215</v>
      </c>
      <c r="H3" s="3">
        <f aca="true" t="shared" si="2" ref="H3:H11">37.8975*C3</f>
        <v>1334.370975</v>
      </c>
      <c r="I3" s="3">
        <f aca="true" t="shared" si="3" ref="I3:J5">D3*37.8975*0.9</f>
        <v>1215.9412875</v>
      </c>
      <c r="J3" s="3">
        <f t="shared" si="3"/>
        <v>1263.6921375</v>
      </c>
      <c r="K3">
        <v>22.28</v>
      </c>
      <c r="L3" s="9">
        <f>$K3*0.8806</f>
        <v>19.619768</v>
      </c>
      <c r="M3">
        <v>11.47</v>
      </c>
      <c r="N3">
        <v>2.36</v>
      </c>
      <c r="O3" s="9">
        <f>SUM($L3:$N3)</f>
        <v>33.449768</v>
      </c>
      <c r="P3" s="13">
        <f>$O3*38.087</f>
        <v>1274.001313816</v>
      </c>
      <c r="Q3" s="15">
        <v>37.09</v>
      </c>
      <c r="R3" s="3">
        <f aca="true" t="shared" si="4" ref="R3:R8">$Q3*36.07</f>
        <v>1337.8363000000002</v>
      </c>
      <c r="S3" s="11">
        <f aca="true" t="shared" si="5" ref="S3:S8">R3/P3-1</f>
        <v>0.050105902946674385</v>
      </c>
    </row>
    <row r="4" spans="1:19" ht="12.75">
      <c r="A4" s="1" t="s">
        <v>1</v>
      </c>
      <c r="B4" s="6" t="s">
        <v>32</v>
      </c>
      <c r="C4">
        <v>5.64</v>
      </c>
      <c r="D4" s="9">
        <v>5.58</v>
      </c>
      <c r="E4" s="9">
        <v>5.39</v>
      </c>
      <c r="F4" s="11">
        <f t="shared" si="0"/>
        <v>-0.010638297872340385</v>
      </c>
      <c r="G4" s="11">
        <f t="shared" si="1"/>
        <v>-0.04432624113475181</v>
      </c>
      <c r="H4" s="3">
        <f t="shared" si="2"/>
        <v>213.7419</v>
      </c>
      <c r="I4" s="3">
        <f t="shared" si="3"/>
        <v>190.321245</v>
      </c>
      <c r="J4" s="3">
        <f t="shared" si="3"/>
        <v>183.8407725</v>
      </c>
      <c r="K4">
        <v>4</v>
      </c>
      <c r="L4" s="9">
        <f aca="true" t="shared" si="6" ref="L4:L34">$K4*0.8806</f>
        <v>3.5224</v>
      </c>
      <c r="M4">
        <v>1.22</v>
      </c>
      <c r="N4">
        <v>0.29</v>
      </c>
      <c r="O4" s="9">
        <f aca="true" t="shared" si="7" ref="O4:O34">SUM($L4:$N4)</f>
        <v>5.0324</v>
      </c>
      <c r="P4" s="13">
        <f aca="true" t="shared" si="8" ref="P4:P34">$O4*38.087</f>
        <v>191.6690188</v>
      </c>
      <c r="Q4" s="15">
        <v>5.52</v>
      </c>
      <c r="R4" s="3">
        <f t="shared" si="4"/>
        <v>199.10639999999998</v>
      </c>
      <c r="S4" s="11">
        <f t="shared" si="5"/>
        <v>0.0388032518064938</v>
      </c>
    </row>
    <row r="5" spans="1:19" ht="12.75">
      <c r="A5" s="1" t="s">
        <v>2</v>
      </c>
      <c r="B5" s="6" t="s">
        <v>33</v>
      </c>
      <c r="C5">
        <v>4.94</v>
      </c>
      <c r="D5" s="9">
        <v>4.89</v>
      </c>
      <c r="E5" s="9">
        <v>4.74</v>
      </c>
      <c r="F5" s="11">
        <f t="shared" si="0"/>
        <v>-0.010121457489878694</v>
      </c>
      <c r="G5" s="11">
        <f t="shared" si="1"/>
        <v>-0.04048582995951422</v>
      </c>
      <c r="H5" s="3">
        <f t="shared" si="2"/>
        <v>187.21365000000003</v>
      </c>
      <c r="I5" s="3">
        <f t="shared" si="3"/>
        <v>166.78689749999998</v>
      </c>
      <c r="J5" s="3">
        <f t="shared" si="3"/>
        <v>161.670735</v>
      </c>
      <c r="K5">
        <v>3.5</v>
      </c>
      <c r="L5" s="9">
        <f t="shared" si="6"/>
        <v>3.0821</v>
      </c>
      <c r="M5">
        <v>1.08</v>
      </c>
      <c r="N5">
        <v>0.26</v>
      </c>
      <c r="O5" s="9">
        <f t="shared" si="7"/>
        <v>4.4221</v>
      </c>
      <c r="P5" s="13">
        <f t="shared" si="8"/>
        <v>168.42452270000004</v>
      </c>
      <c r="Q5" s="15">
        <v>4.85</v>
      </c>
      <c r="R5" s="3">
        <f t="shared" si="4"/>
        <v>174.93949999999998</v>
      </c>
      <c r="S5" s="11">
        <f t="shared" si="5"/>
        <v>0.03868188073541101</v>
      </c>
    </row>
    <row r="6" spans="1:19" ht="12.75">
      <c r="A6" s="1" t="s">
        <v>3</v>
      </c>
      <c r="B6" s="6" t="s">
        <v>34</v>
      </c>
      <c r="C6">
        <v>4.72</v>
      </c>
      <c r="D6" s="9">
        <v>4.68</v>
      </c>
      <c r="E6" s="9">
        <v>4.56</v>
      </c>
      <c r="F6" s="11">
        <f t="shared" si="0"/>
        <v>-0.008474576271186418</v>
      </c>
      <c r="G6" s="11">
        <f t="shared" si="1"/>
        <v>-0.03389830508474578</v>
      </c>
      <c r="H6" s="3">
        <f t="shared" si="2"/>
        <v>178.87619999999998</v>
      </c>
      <c r="I6" s="3">
        <f aca="true" t="shared" si="9" ref="I6:I11">D6*37.8975*0.9</f>
        <v>159.62427</v>
      </c>
      <c r="J6" s="3">
        <f aca="true" t="shared" si="10" ref="J6:J11">37.8975*0.9*E6</f>
        <v>155.53134</v>
      </c>
      <c r="K6">
        <v>3.34</v>
      </c>
      <c r="L6" s="9">
        <f t="shared" si="6"/>
        <v>2.941204</v>
      </c>
      <c r="M6">
        <v>1.09</v>
      </c>
      <c r="N6">
        <v>0.25</v>
      </c>
      <c r="O6" s="9">
        <f t="shared" si="7"/>
        <v>4.281204</v>
      </c>
      <c r="P6" s="13">
        <f t="shared" si="8"/>
        <v>163.058216748</v>
      </c>
      <c r="Q6" s="15">
        <v>4.79</v>
      </c>
      <c r="R6" s="3">
        <f t="shared" si="4"/>
        <v>172.77530000000002</v>
      </c>
      <c r="S6" s="11">
        <f t="shared" si="5"/>
        <v>0.05959272366517654</v>
      </c>
    </row>
    <row r="7" spans="1:19" ht="12.75">
      <c r="A7" s="1" t="s">
        <v>4</v>
      </c>
      <c r="B7" s="6" t="s">
        <v>35</v>
      </c>
      <c r="C7">
        <v>20.29</v>
      </c>
      <c r="D7" s="9">
        <v>22.23</v>
      </c>
      <c r="E7" s="9">
        <v>23.14</v>
      </c>
      <c r="F7" s="11">
        <f t="shared" si="0"/>
        <v>0.09561360275998032</v>
      </c>
      <c r="G7" s="11">
        <f t="shared" si="1"/>
        <v>0.14046328240512573</v>
      </c>
      <c r="H7" s="3">
        <f t="shared" si="2"/>
        <v>768.9402749999999</v>
      </c>
      <c r="I7" s="3">
        <f t="shared" si="9"/>
        <v>758.2152825000001</v>
      </c>
      <c r="J7" s="3">
        <f t="shared" si="10"/>
        <v>789.2533350000001</v>
      </c>
      <c r="K7">
        <v>13.86</v>
      </c>
      <c r="L7" s="9">
        <f t="shared" si="6"/>
        <v>12.205116</v>
      </c>
      <c r="M7">
        <v>7.14</v>
      </c>
      <c r="N7">
        <v>1.65</v>
      </c>
      <c r="O7" s="9">
        <f t="shared" si="7"/>
        <v>20.995116</v>
      </c>
      <c r="P7" s="13">
        <f t="shared" si="8"/>
        <v>799.640983092</v>
      </c>
      <c r="Q7" s="15">
        <v>22.93</v>
      </c>
      <c r="R7" s="3">
        <f t="shared" si="4"/>
        <v>827.0851</v>
      </c>
      <c r="S7" s="11">
        <f t="shared" si="5"/>
        <v>0.034320548206372425</v>
      </c>
    </row>
    <row r="8" spans="1:19" ht="12.75">
      <c r="A8" s="1" t="s">
        <v>5</v>
      </c>
      <c r="B8" s="6" t="s">
        <v>36</v>
      </c>
      <c r="C8">
        <v>50.8</v>
      </c>
      <c r="D8" s="9">
        <v>60.42</v>
      </c>
      <c r="E8" s="9">
        <v>63.03</v>
      </c>
      <c r="F8" s="11">
        <f t="shared" si="0"/>
        <v>0.18937007874015754</v>
      </c>
      <c r="G8" s="11">
        <f t="shared" si="1"/>
        <v>0.24074803149606305</v>
      </c>
      <c r="H8" s="3">
        <f t="shared" si="2"/>
        <v>1925.193</v>
      </c>
      <c r="I8" s="3">
        <f t="shared" si="9"/>
        <v>2060.7902550000003</v>
      </c>
      <c r="J8" s="3">
        <f t="shared" si="10"/>
        <v>2149.8114825000002</v>
      </c>
      <c r="K8">
        <v>40.45</v>
      </c>
      <c r="L8" s="9">
        <f t="shared" si="6"/>
        <v>35.620270000000005</v>
      </c>
      <c r="M8">
        <v>17.06</v>
      </c>
      <c r="N8">
        <v>3.82</v>
      </c>
      <c r="O8" s="9">
        <f t="shared" si="7"/>
        <v>56.50027000000001</v>
      </c>
      <c r="P8" s="13">
        <f t="shared" si="8"/>
        <v>2151.9257834900004</v>
      </c>
      <c r="Q8" s="15">
        <v>62.61</v>
      </c>
      <c r="R8" s="3">
        <f t="shared" si="4"/>
        <v>2258.3427</v>
      </c>
      <c r="S8" s="11">
        <f t="shared" si="5"/>
        <v>0.049451945474352055</v>
      </c>
    </row>
    <row r="9" spans="1:19" ht="12.75">
      <c r="A9" s="1" t="s">
        <v>6</v>
      </c>
      <c r="B9" s="6" t="s">
        <v>36</v>
      </c>
      <c r="C9">
        <v>59.41</v>
      </c>
      <c r="D9" s="9">
        <v>68.47</v>
      </c>
      <c r="E9" s="9">
        <v>69.55</v>
      </c>
      <c r="F9" s="11">
        <f t="shared" si="0"/>
        <v>0.15249957919542179</v>
      </c>
      <c r="G9" s="11">
        <f t="shared" si="1"/>
        <v>0.17067833698030643</v>
      </c>
      <c r="H9" s="3">
        <f t="shared" si="2"/>
        <v>2251.490475</v>
      </c>
      <c r="I9" s="3">
        <f t="shared" si="9"/>
        <v>2335.3576425</v>
      </c>
      <c r="J9" s="3">
        <f t="shared" si="10"/>
        <v>2372.1940125</v>
      </c>
      <c r="K9">
        <v>45.68</v>
      </c>
      <c r="L9" s="9">
        <f t="shared" si="6"/>
        <v>40.225808</v>
      </c>
      <c r="M9">
        <v>18.79</v>
      </c>
      <c r="N9">
        <v>4.43</v>
      </c>
      <c r="O9" s="9">
        <f t="shared" si="7"/>
        <v>63.445808</v>
      </c>
      <c r="P9" s="13">
        <f t="shared" si="8"/>
        <v>2416.460489296</v>
      </c>
      <c r="Q9" s="15">
        <v>71.57</v>
      </c>
      <c r="R9" s="3">
        <f aca="true" t="shared" si="11" ref="R9:R34">$Q9*36.07</f>
        <v>2581.5299</v>
      </c>
      <c r="S9" s="11">
        <f aca="true" t="shared" si="12" ref="S9:S34">R9/P9-1</f>
        <v>0.06831041162692064</v>
      </c>
    </row>
    <row r="10" spans="1:19" ht="12.75">
      <c r="A10" s="1" t="s">
        <v>7</v>
      </c>
      <c r="B10" s="6" t="s">
        <v>37</v>
      </c>
      <c r="C10">
        <v>22.53</v>
      </c>
      <c r="D10" s="9">
        <v>27.96</v>
      </c>
      <c r="E10" s="9">
        <v>29.62</v>
      </c>
      <c r="F10" s="11">
        <f t="shared" si="0"/>
        <v>0.24101198402130497</v>
      </c>
      <c r="G10" s="11">
        <f t="shared" si="1"/>
        <v>0.31469152241455833</v>
      </c>
      <c r="H10" s="3">
        <f t="shared" si="2"/>
        <v>853.830675</v>
      </c>
      <c r="I10" s="3">
        <f t="shared" si="9"/>
        <v>953.65269</v>
      </c>
      <c r="J10" s="3">
        <f t="shared" si="10"/>
        <v>1010.2715550000001</v>
      </c>
      <c r="K10">
        <v>18.68</v>
      </c>
      <c r="L10" s="9">
        <f t="shared" si="6"/>
        <v>16.449608</v>
      </c>
      <c r="M10">
        <v>8.16</v>
      </c>
      <c r="N10">
        <v>1.68</v>
      </c>
      <c r="O10" s="9">
        <f t="shared" si="7"/>
        <v>26.289608</v>
      </c>
      <c r="P10" s="13">
        <f t="shared" si="8"/>
        <v>1001.2922998960001</v>
      </c>
      <c r="Q10" s="15">
        <v>29.24</v>
      </c>
      <c r="R10" s="3">
        <f t="shared" si="11"/>
        <v>1054.6868</v>
      </c>
      <c r="S10" s="11">
        <f t="shared" si="12"/>
        <v>0.05332558745288041</v>
      </c>
    </row>
    <row r="11" spans="1:19" ht="12.75">
      <c r="A11" s="1" t="s">
        <v>8</v>
      </c>
      <c r="B11" s="6" t="s">
        <v>38</v>
      </c>
      <c r="C11">
        <v>35.28</v>
      </c>
      <c r="D11" s="9">
        <v>45.1</v>
      </c>
      <c r="E11" s="9">
        <v>48.41</v>
      </c>
      <c r="F11" s="11">
        <f t="shared" si="0"/>
        <v>0.27834467120181405</v>
      </c>
      <c r="G11" s="11">
        <f t="shared" si="1"/>
        <v>0.37216553287981835</v>
      </c>
      <c r="H11" s="3">
        <f t="shared" si="2"/>
        <v>1337.0238000000002</v>
      </c>
      <c r="I11" s="3">
        <f t="shared" si="9"/>
        <v>1538.2595250000002</v>
      </c>
      <c r="J11" s="3">
        <f t="shared" si="10"/>
        <v>1651.1561775</v>
      </c>
      <c r="K11">
        <v>29.66</v>
      </c>
      <c r="L11" s="9">
        <f t="shared" si="6"/>
        <v>26.118596</v>
      </c>
      <c r="M11">
        <v>14.1</v>
      </c>
      <c r="N11">
        <v>2.51</v>
      </c>
      <c r="O11" s="9">
        <f t="shared" si="7"/>
        <v>42.728595999999996</v>
      </c>
      <c r="P11" s="13">
        <f t="shared" si="8"/>
        <v>1627.4040358519999</v>
      </c>
      <c r="Q11" s="15">
        <v>49.39</v>
      </c>
      <c r="R11" s="3">
        <f t="shared" si="11"/>
        <v>1781.4973</v>
      </c>
      <c r="S11" s="11">
        <f t="shared" si="12"/>
        <v>0.094686544185278</v>
      </c>
    </row>
    <row r="12" spans="12:15" ht="12.75">
      <c r="L12" s="9">
        <f t="shared" si="6"/>
        <v>0</v>
      </c>
      <c r="O12" s="9"/>
    </row>
    <row r="13" spans="1:19" ht="12.75">
      <c r="A13" s="1" t="s">
        <v>9</v>
      </c>
      <c r="B13" s="6" t="s">
        <v>39</v>
      </c>
      <c r="C13">
        <v>6.07</v>
      </c>
      <c r="D13" s="9">
        <v>5.99</v>
      </c>
      <c r="E13" s="9">
        <v>5.75</v>
      </c>
      <c r="F13" s="11">
        <f>D13/C13-1</f>
        <v>-0.01317957166392092</v>
      </c>
      <c r="G13" s="11">
        <f>E13/C13-1</f>
        <v>-0.05271828665568379</v>
      </c>
      <c r="H13" s="3">
        <f>37.8975*C13</f>
        <v>230.03782500000003</v>
      </c>
      <c r="I13" s="3">
        <f>D13*37.8975*0.9</f>
        <v>204.30542250000002</v>
      </c>
      <c r="J13" s="3">
        <f>37.8975*0.9*E13</f>
        <v>196.11956250000003</v>
      </c>
      <c r="K13">
        <v>4.3</v>
      </c>
      <c r="L13" s="9">
        <f t="shared" si="6"/>
        <v>3.78658</v>
      </c>
      <c r="M13">
        <v>1.3</v>
      </c>
      <c r="N13">
        <v>0.31</v>
      </c>
      <c r="O13" s="9">
        <f t="shared" si="7"/>
        <v>5.396579999999999</v>
      </c>
      <c r="P13" s="13">
        <f t="shared" si="8"/>
        <v>205.53954245999998</v>
      </c>
      <c r="Q13" s="15">
        <v>5.9</v>
      </c>
      <c r="R13" s="3">
        <f t="shared" si="11"/>
        <v>212.81300000000002</v>
      </c>
      <c r="S13" s="11">
        <f t="shared" si="12"/>
        <v>0.03538714474571503</v>
      </c>
    </row>
    <row r="14" spans="1:19" ht="12.75">
      <c r="A14" s="1" t="s">
        <v>10</v>
      </c>
      <c r="B14" s="6" t="s">
        <v>40</v>
      </c>
      <c r="C14">
        <v>56.6</v>
      </c>
      <c r="D14" s="9">
        <v>59.81</v>
      </c>
      <c r="E14" s="9">
        <v>61.64</v>
      </c>
      <c r="F14" s="11">
        <f>D14/C14-1</f>
        <v>0.05671378091872792</v>
      </c>
      <c r="G14" s="11">
        <f>E14/C14-1</f>
        <v>0.08904593639575964</v>
      </c>
      <c r="H14" s="3">
        <f>37.8975*C14</f>
        <v>2144.9985</v>
      </c>
      <c r="I14" s="3">
        <f>D14*37.8975*0.9</f>
        <v>2039.9845275000002</v>
      </c>
      <c r="J14" s="3">
        <f>37.8975*0.9*E14</f>
        <v>2102.40171</v>
      </c>
      <c r="K14">
        <v>37.03</v>
      </c>
      <c r="L14" s="9">
        <f t="shared" si="6"/>
        <v>32.608618</v>
      </c>
      <c r="M14">
        <v>19.37</v>
      </c>
      <c r="N14">
        <v>4.19</v>
      </c>
      <c r="O14" s="9">
        <f t="shared" si="7"/>
        <v>56.168617999999995</v>
      </c>
      <c r="P14" s="13">
        <f t="shared" si="8"/>
        <v>2139.294153766</v>
      </c>
      <c r="Q14" s="15">
        <v>61.61</v>
      </c>
      <c r="R14" s="3">
        <f t="shared" si="11"/>
        <v>2222.2727</v>
      </c>
      <c r="S14" s="11">
        <f t="shared" si="12"/>
        <v>0.03878781517161878</v>
      </c>
    </row>
    <row r="15" spans="12:15" ht="12.75">
      <c r="L15" s="9">
        <f t="shared" si="6"/>
        <v>0</v>
      </c>
      <c r="O15" s="9"/>
    </row>
    <row r="16" spans="1:19" ht="12.75">
      <c r="A16" s="1" t="s">
        <v>11</v>
      </c>
      <c r="B16" s="6" t="s">
        <v>41</v>
      </c>
      <c r="C16">
        <v>55.28</v>
      </c>
      <c r="D16" s="9">
        <v>58.3</v>
      </c>
      <c r="E16" s="9">
        <v>57.62</v>
      </c>
      <c r="F16" s="11">
        <f aca="true" t="shared" si="13" ref="F16:F26">D16/C16-1</f>
        <v>0.05463096960926195</v>
      </c>
      <c r="G16" s="11">
        <f aca="true" t="shared" si="14" ref="G16:G26">E16/C16-1</f>
        <v>0.04232995658465977</v>
      </c>
      <c r="H16" s="3">
        <f aca="true" t="shared" si="15" ref="H16:H26">37.8975*C16</f>
        <v>2094.9738</v>
      </c>
      <c r="I16" s="3">
        <f aca="true" t="shared" si="16" ref="I16:I26">D16*37.8975*0.9</f>
        <v>1988.481825</v>
      </c>
      <c r="J16" s="3">
        <f aca="true" t="shared" si="17" ref="J16:J26">37.8975*0.9*E16</f>
        <v>1965.288555</v>
      </c>
      <c r="K16">
        <v>38.82</v>
      </c>
      <c r="L16" s="9">
        <f t="shared" si="6"/>
        <v>34.184892000000005</v>
      </c>
      <c r="M16">
        <v>14.6</v>
      </c>
      <c r="N16">
        <v>4.66</v>
      </c>
      <c r="O16" s="9">
        <f t="shared" si="7"/>
        <v>53.44489200000001</v>
      </c>
      <c r="P16" s="13">
        <f t="shared" si="8"/>
        <v>2035.5556016040005</v>
      </c>
      <c r="Q16" s="15">
        <v>58.3</v>
      </c>
      <c r="R16" s="3">
        <f t="shared" si="11"/>
        <v>2102.881</v>
      </c>
      <c r="S16" s="11">
        <f t="shared" si="12"/>
        <v>0.03307470370396537</v>
      </c>
    </row>
    <row r="17" spans="1:19" ht="12.75">
      <c r="A17" s="1" t="s">
        <v>12</v>
      </c>
      <c r="B17" s="6" t="s">
        <v>42</v>
      </c>
      <c r="C17">
        <v>83.74</v>
      </c>
      <c r="D17" s="9">
        <v>87.32</v>
      </c>
      <c r="E17" s="9">
        <v>85.51</v>
      </c>
      <c r="F17" s="11">
        <f t="shared" si="13"/>
        <v>0.04275137329830425</v>
      </c>
      <c r="G17" s="11">
        <f t="shared" si="14"/>
        <v>0.021136852161452335</v>
      </c>
      <c r="H17" s="3">
        <f t="shared" si="15"/>
        <v>3173.53665</v>
      </c>
      <c r="I17" s="3">
        <f t="shared" si="16"/>
        <v>2978.2887299999998</v>
      </c>
      <c r="J17" s="3">
        <f t="shared" si="17"/>
        <v>2916.5537025000003</v>
      </c>
      <c r="K17">
        <v>59.35</v>
      </c>
      <c r="L17" s="9">
        <f t="shared" si="6"/>
        <v>52.26361000000001</v>
      </c>
      <c r="M17">
        <v>20.08</v>
      </c>
      <c r="N17">
        <v>7.21</v>
      </c>
      <c r="O17" s="9">
        <f t="shared" si="7"/>
        <v>79.55361</v>
      </c>
      <c r="P17" s="13">
        <f t="shared" si="8"/>
        <v>3029.9583440700003</v>
      </c>
      <c r="Q17" s="15">
        <v>86.82</v>
      </c>
      <c r="R17" s="3">
        <f t="shared" si="11"/>
        <v>3131.5973999999997</v>
      </c>
      <c r="S17" s="11">
        <f t="shared" si="12"/>
        <v>0.03354470404813292</v>
      </c>
    </row>
    <row r="18" spans="1:19" ht="12.75">
      <c r="A18" s="1" t="s">
        <v>13</v>
      </c>
      <c r="B18" s="6" t="s">
        <v>41</v>
      </c>
      <c r="C18">
        <v>75.13</v>
      </c>
      <c r="D18" s="9">
        <v>78.24</v>
      </c>
      <c r="E18" s="9">
        <v>76.57</v>
      </c>
      <c r="F18" s="11">
        <f t="shared" si="13"/>
        <v>0.04139491547983498</v>
      </c>
      <c r="G18" s="11">
        <f t="shared" si="14"/>
        <v>0.019166777585518435</v>
      </c>
      <c r="H18" s="3">
        <f t="shared" si="15"/>
        <v>2847.2391749999997</v>
      </c>
      <c r="I18" s="3">
        <f t="shared" si="16"/>
        <v>2668.5903599999997</v>
      </c>
      <c r="J18" s="3">
        <f t="shared" si="17"/>
        <v>2611.6304175</v>
      </c>
      <c r="K18">
        <v>52.91</v>
      </c>
      <c r="L18" s="9">
        <f t="shared" si="6"/>
        <v>46.592546</v>
      </c>
      <c r="M18">
        <v>18.33</v>
      </c>
      <c r="N18">
        <v>6.47</v>
      </c>
      <c r="O18" s="9">
        <f t="shared" si="7"/>
        <v>71.392546</v>
      </c>
      <c r="P18" s="13">
        <f t="shared" si="8"/>
        <v>2719.127899502</v>
      </c>
      <c r="Q18" s="15">
        <v>77.77</v>
      </c>
      <c r="R18" s="3">
        <f t="shared" si="11"/>
        <v>2805.1639</v>
      </c>
      <c r="S18" s="11">
        <f t="shared" si="12"/>
        <v>0.031641027446247305</v>
      </c>
    </row>
    <row r="19" spans="1:19" ht="12.75">
      <c r="A19" s="1" t="s">
        <v>14</v>
      </c>
      <c r="B19" s="6" t="s">
        <v>41</v>
      </c>
      <c r="C19">
        <v>81.23</v>
      </c>
      <c r="D19" s="9">
        <v>84.23</v>
      </c>
      <c r="E19" s="9">
        <v>82.22</v>
      </c>
      <c r="F19" s="11">
        <f t="shared" si="13"/>
        <v>0.03693216791825682</v>
      </c>
      <c r="G19" s="11">
        <f t="shared" si="14"/>
        <v>0.01218761541302471</v>
      </c>
      <c r="H19" s="3">
        <f t="shared" si="15"/>
        <v>3078.4139250000003</v>
      </c>
      <c r="I19" s="3">
        <f t="shared" si="16"/>
        <v>2872.8957825</v>
      </c>
      <c r="J19" s="3">
        <f t="shared" si="17"/>
        <v>2804.339205</v>
      </c>
      <c r="K19">
        <v>57.06</v>
      </c>
      <c r="L19" s="9">
        <f t="shared" si="6"/>
        <v>50.247036</v>
      </c>
      <c r="M19">
        <v>19.53</v>
      </c>
      <c r="N19">
        <v>6.96</v>
      </c>
      <c r="O19" s="9">
        <f t="shared" si="7"/>
        <v>76.737036</v>
      </c>
      <c r="P19" s="13">
        <f t="shared" si="8"/>
        <v>2922.6834901320003</v>
      </c>
      <c r="Q19" s="15">
        <v>83.62</v>
      </c>
      <c r="R19" s="3">
        <f t="shared" si="11"/>
        <v>3016.1734</v>
      </c>
      <c r="S19" s="11">
        <f t="shared" si="12"/>
        <v>0.03198769561728265</v>
      </c>
    </row>
    <row r="20" spans="1:19" ht="12.75">
      <c r="A20" s="1" t="s">
        <v>15</v>
      </c>
      <c r="B20" s="6" t="s">
        <v>43</v>
      </c>
      <c r="C20">
        <v>122.92</v>
      </c>
      <c r="D20" s="9">
        <v>123.71</v>
      </c>
      <c r="E20" s="9">
        <v>121.09</v>
      </c>
      <c r="F20" s="11">
        <f t="shared" si="13"/>
        <v>0.006426944354051445</v>
      </c>
      <c r="G20" s="11">
        <f t="shared" si="14"/>
        <v>-0.014887731858119091</v>
      </c>
      <c r="H20" s="3">
        <f t="shared" si="15"/>
        <v>4658.3607</v>
      </c>
      <c r="I20" s="3">
        <f t="shared" si="16"/>
        <v>4219.4697525</v>
      </c>
      <c r="J20" s="3">
        <f t="shared" si="17"/>
        <v>4130.1074475000005</v>
      </c>
      <c r="K20">
        <v>83.29</v>
      </c>
      <c r="L20" s="9">
        <f t="shared" si="6"/>
        <v>73.34517400000001</v>
      </c>
      <c r="M20">
        <v>29.6</v>
      </c>
      <c r="N20">
        <v>9.96</v>
      </c>
      <c r="O20" s="9">
        <f t="shared" si="7"/>
        <v>112.90517400000002</v>
      </c>
      <c r="P20" s="13">
        <f t="shared" si="8"/>
        <v>4300.219362138001</v>
      </c>
      <c r="Q20" s="15">
        <v>122.99</v>
      </c>
      <c r="R20" s="3">
        <f t="shared" si="11"/>
        <v>4436.2492999999995</v>
      </c>
      <c r="S20" s="11">
        <f t="shared" si="12"/>
        <v>0.031633255517078185</v>
      </c>
    </row>
    <row r="21" spans="1:19" ht="12.75">
      <c r="A21" s="1" t="s">
        <v>16</v>
      </c>
      <c r="B21" s="6" t="s">
        <v>43</v>
      </c>
      <c r="C21">
        <v>104</v>
      </c>
      <c r="D21" s="9">
        <v>104.87</v>
      </c>
      <c r="E21" s="9">
        <v>102.46</v>
      </c>
      <c r="F21" s="11">
        <f t="shared" si="13"/>
        <v>0.008365384615384608</v>
      </c>
      <c r="G21" s="11">
        <f t="shared" si="14"/>
        <v>-0.01480769230769241</v>
      </c>
      <c r="H21" s="3">
        <f t="shared" si="15"/>
        <v>3941.34</v>
      </c>
      <c r="I21" s="3">
        <f t="shared" si="16"/>
        <v>3576.8797425000007</v>
      </c>
      <c r="J21" s="3">
        <f t="shared" si="17"/>
        <v>3494.680065</v>
      </c>
      <c r="K21">
        <v>70.39</v>
      </c>
      <c r="L21" s="9">
        <f t="shared" si="6"/>
        <v>61.985434000000005</v>
      </c>
      <c r="M21">
        <v>25.76</v>
      </c>
      <c r="N21">
        <v>8.44</v>
      </c>
      <c r="O21" s="9">
        <f t="shared" si="7"/>
        <v>96.185434</v>
      </c>
      <c r="P21" s="13">
        <f t="shared" si="8"/>
        <v>3663.414624758</v>
      </c>
      <c r="Q21" s="15">
        <v>104.89</v>
      </c>
      <c r="R21" s="3">
        <f t="shared" si="11"/>
        <v>3783.3823</v>
      </c>
      <c r="S21" s="11">
        <f t="shared" si="12"/>
        <v>0.03274750131509485</v>
      </c>
    </row>
    <row r="22" spans="1:19" ht="12.75">
      <c r="A22" s="1" t="s">
        <v>17</v>
      </c>
      <c r="B22" s="6" t="s">
        <v>44</v>
      </c>
      <c r="C22">
        <v>82.42</v>
      </c>
      <c r="D22" s="9">
        <v>86.49</v>
      </c>
      <c r="E22" s="9">
        <v>86.2</v>
      </c>
      <c r="F22" s="11">
        <f t="shared" si="13"/>
        <v>0.0493812181509341</v>
      </c>
      <c r="G22" s="11">
        <f t="shared" si="14"/>
        <v>0.04586265469546236</v>
      </c>
      <c r="H22" s="3">
        <f t="shared" si="15"/>
        <v>3123.51195</v>
      </c>
      <c r="I22" s="3">
        <f t="shared" si="16"/>
        <v>2949.9792975</v>
      </c>
      <c r="J22" s="3">
        <f t="shared" si="17"/>
        <v>2940.0880500000003</v>
      </c>
      <c r="K22">
        <v>59.22</v>
      </c>
      <c r="L22" s="9">
        <f t="shared" si="6"/>
        <v>52.149132</v>
      </c>
      <c r="M22">
        <v>21.93</v>
      </c>
      <c r="N22">
        <v>5.19</v>
      </c>
      <c r="O22" s="9">
        <f t="shared" si="7"/>
        <v>79.269132</v>
      </c>
      <c r="P22" s="13">
        <f t="shared" si="8"/>
        <v>3019.1234304840004</v>
      </c>
      <c r="Q22" s="15">
        <v>86.92</v>
      </c>
      <c r="R22" s="3">
        <f t="shared" si="11"/>
        <v>3135.2044</v>
      </c>
      <c r="S22" s="11">
        <f t="shared" si="12"/>
        <v>0.03844856700588428</v>
      </c>
    </row>
    <row r="23" spans="1:19" ht="12.75">
      <c r="A23" s="1" t="s">
        <v>18</v>
      </c>
      <c r="B23" s="6" t="s">
        <v>44</v>
      </c>
      <c r="C23">
        <v>99.55</v>
      </c>
      <c r="D23" s="9">
        <v>102.93</v>
      </c>
      <c r="E23" s="9">
        <v>102.01</v>
      </c>
      <c r="F23" s="11">
        <f t="shared" si="13"/>
        <v>0.033952787543947816</v>
      </c>
      <c r="G23" s="11">
        <f t="shared" si="14"/>
        <v>0.024711200401808187</v>
      </c>
      <c r="H23" s="3">
        <f t="shared" si="15"/>
        <v>3772.696125</v>
      </c>
      <c r="I23" s="3">
        <f t="shared" si="16"/>
        <v>3510.7107075000004</v>
      </c>
      <c r="J23" s="3">
        <f t="shared" si="17"/>
        <v>3479.3315775000005</v>
      </c>
      <c r="K23">
        <v>71.27</v>
      </c>
      <c r="L23" s="9">
        <f t="shared" si="6"/>
        <v>62.760362</v>
      </c>
      <c r="M23">
        <v>26.11</v>
      </c>
      <c r="N23">
        <v>5.19</v>
      </c>
      <c r="O23" s="9">
        <f t="shared" si="7"/>
        <v>94.060362</v>
      </c>
      <c r="P23" s="13">
        <f t="shared" si="8"/>
        <v>3582.477007494</v>
      </c>
      <c r="Q23" s="15">
        <v>103.09</v>
      </c>
      <c r="R23" s="3">
        <f t="shared" si="11"/>
        <v>3718.4563000000003</v>
      </c>
      <c r="S23" s="11">
        <f t="shared" si="12"/>
        <v>0.03795678024494009</v>
      </c>
    </row>
    <row r="24" spans="1:19" ht="12.75">
      <c r="A24" s="1" t="s">
        <v>19</v>
      </c>
      <c r="B24" s="6" t="s">
        <v>44</v>
      </c>
      <c r="C24">
        <v>109.61</v>
      </c>
      <c r="D24" s="9">
        <v>113.31</v>
      </c>
      <c r="E24" s="9">
        <v>112</v>
      </c>
      <c r="F24" s="11">
        <f t="shared" si="13"/>
        <v>0.033756044156554976</v>
      </c>
      <c r="G24" s="11">
        <f t="shared" si="14"/>
        <v>0.021804579874099117</v>
      </c>
      <c r="H24" s="3">
        <f t="shared" si="15"/>
        <v>4153.944975</v>
      </c>
      <c r="I24" s="3">
        <f t="shared" si="16"/>
        <v>3864.7491525</v>
      </c>
      <c r="J24" s="3">
        <f t="shared" si="17"/>
        <v>3820.068</v>
      </c>
      <c r="K24">
        <v>79.21</v>
      </c>
      <c r="L24" s="9">
        <f t="shared" si="6"/>
        <v>69.752326</v>
      </c>
      <c r="M24">
        <v>28.39</v>
      </c>
      <c r="N24">
        <v>5.19</v>
      </c>
      <c r="O24" s="9">
        <f t="shared" si="7"/>
        <v>103.332326</v>
      </c>
      <c r="P24" s="13">
        <f t="shared" si="8"/>
        <v>3935.6183003620004</v>
      </c>
      <c r="Q24" s="15">
        <v>113.3</v>
      </c>
      <c r="R24" s="3">
        <f t="shared" si="11"/>
        <v>4086.7309999999998</v>
      </c>
      <c r="S24" s="11">
        <f t="shared" si="12"/>
        <v>0.03839617770455539</v>
      </c>
    </row>
    <row r="25" spans="1:19" ht="12.75">
      <c r="A25" s="1" t="s">
        <v>20</v>
      </c>
      <c r="B25" s="6" t="s">
        <v>45</v>
      </c>
      <c r="C25">
        <v>8.89</v>
      </c>
      <c r="D25" s="9">
        <v>8.75</v>
      </c>
      <c r="E25" s="9">
        <v>8.37</v>
      </c>
      <c r="F25" s="11">
        <f t="shared" si="13"/>
        <v>-0.015748031496063075</v>
      </c>
      <c r="G25" s="11">
        <f t="shared" si="14"/>
        <v>-0.05849268841394839</v>
      </c>
      <c r="H25" s="3">
        <f t="shared" si="15"/>
        <v>336.90877500000005</v>
      </c>
      <c r="I25" s="3">
        <f t="shared" si="16"/>
        <v>298.44281250000006</v>
      </c>
      <c r="J25" s="3">
        <f t="shared" si="17"/>
        <v>285.4818675</v>
      </c>
      <c r="K25">
        <v>6</v>
      </c>
      <c r="L25" s="9">
        <f t="shared" si="6"/>
        <v>5.2836</v>
      </c>
      <c r="M25">
        <v>1.78</v>
      </c>
      <c r="N25">
        <v>0.83</v>
      </c>
      <c r="O25" s="9">
        <f t="shared" si="7"/>
        <v>7.8936</v>
      </c>
      <c r="P25" s="13">
        <f t="shared" si="8"/>
        <v>300.6435432</v>
      </c>
      <c r="Q25" s="15">
        <v>8.57</v>
      </c>
      <c r="R25" s="3">
        <f t="shared" si="11"/>
        <v>309.11990000000003</v>
      </c>
      <c r="S25" s="11">
        <f t="shared" si="12"/>
        <v>0.02819404238580714</v>
      </c>
    </row>
    <row r="26" spans="1:19" ht="12.75">
      <c r="A26" s="1" t="s">
        <v>21</v>
      </c>
      <c r="B26" s="6" t="s">
        <v>46</v>
      </c>
      <c r="C26">
        <v>10.37</v>
      </c>
      <c r="D26" s="9">
        <v>10.21</v>
      </c>
      <c r="E26" s="9">
        <v>9.77</v>
      </c>
      <c r="F26" s="11">
        <f t="shared" si="13"/>
        <v>-0.015429122468659462</v>
      </c>
      <c r="G26" s="11">
        <f t="shared" si="14"/>
        <v>-0.057859209257473454</v>
      </c>
      <c r="H26" s="3">
        <f t="shared" si="15"/>
        <v>392.997075</v>
      </c>
      <c r="I26" s="3">
        <f t="shared" si="16"/>
        <v>348.2401275</v>
      </c>
      <c r="J26" s="3">
        <f t="shared" si="17"/>
        <v>333.23271750000004</v>
      </c>
      <c r="K26">
        <v>7</v>
      </c>
      <c r="L26" s="9">
        <f t="shared" si="6"/>
        <v>6.1642</v>
      </c>
      <c r="M26">
        <v>2.08</v>
      </c>
      <c r="N26">
        <v>0.97</v>
      </c>
      <c r="O26" s="9">
        <f t="shared" si="7"/>
        <v>9.2142</v>
      </c>
      <c r="P26" s="13">
        <f t="shared" si="8"/>
        <v>350.94123540000004</v>
      </c>
      <c r="Q26" s="15">
        <v>10</v>
      </c>
      <c r="R26" s="3">
        <f t="shared" si="11"/>
        <v>360.7</v>
      </c>
      <c r="S26" s="11">
        <f t="shared" si="12"/>
        <v>0.027807403677931886</v>
      </c>
    </row>
    <row r="27" spans="12:15" ht="12.75">
      <c r="L27" s="9">
        <f t="shared" si="6"/>
        <v>0</v>
      </c>
      <c r="O27" s="9"/>
    </row>
    <row r="28" spans="1:19" ht="12.75">
      <c r="A28" s="1" t="s">
        <v>22</v>
      </c>
      <c r="B28" s="6" t="s">
        <v>47</v>
      </c>
      <c r="C28">
        <v>71.87</v>
      </c>
      <c r="D28" s="9">
        <v>72.27</v>
      </c>
      <c r="E28" s="9">
        <v>67.27</v>
      </c>
      <c r="F28" s="11">
        <f>D28/C28-1</f>
        <v>0.005565604563795734</v>
      </c>
      <c r="G28" s="11">
        <f>E28/C28-1</f>
        <v>-0.06400445248365116</v>
      </c>
      <c r="H28" s="3">
        <f>37.8975*C28</f>
        <v>2723.693325</v>
      </c>
      <c r="I28" s="3">
        <f>D28*37.8975*0.9</f>
        <v>2464.9670925</v>
      </c>
      <c r="J28" s="3">
        <f>37.8975*0.9*E28</f>
        <v>2294.4283425</v>
      </c>
      <c r="K28">
        <v>40.94</v>
      </c>
      <c r="L28" s="9">
        <f t="shared" si="6"/>
        <v>36.051764</v>
      </c>
      <c r="M28">
        <v>23.91</v>
      </c>
      <c r="N28">
        <v>5.58</v>
      </c>
      <c r="O28" s="9">
        <f t="shared" si="7"/>
        <v>65.541764</v>
      </c>
      <c r="P28" s="13">
        <f t="shared" si="8"/>
        <v>2496.289165468</v>
      </c>
      <c r="Q28" s="15">
        <v>69.64</v>
      </c>
      <c r="R28" s="3">
        <f t="shared" si="11"/>
        <v>2511.9148</v>
      </c>
      <c r="S28" s="11">
        <f t="shared" si="12"/>
        <v>0.0062595450671958375</v>
      </c>
    </row>
    <row r="29" spans="1:19" ht="12.75">
      <c r="A29" s="1" t="s">
        <v>23</v>
      </c>
      <c r="B29" s="6" t="s">
        <v>48</v>
      </c>
      <c r="C29">
        <v>81</v>
      </c>
      <c r="D29" s="9">
        <v>81.2</v>
      </c>
      <c r="E29" s="9">
        <v>74.19</v>
      </c>
      <c r="F29" s="11">
        <f>D29/C29-1</f>
        <v>0.0024691358024691024</v>
      </c>
      <c r="G29" s="11">
        <f>E29/C29-1</f>
        <v>-0.08407407407407408</v>
      </c>
      <c r="H29" s="3">
        <f>37.8975*C29</f>
        <v>3069.6975</v>
      </c>
      <c r="I29" s="3">
        <f>D29*37.8975*0.9</f>
        <v>2769.5493</v>
      </c>
      <c r="J29" s="3">
        <f>37.8975*0.9*E29</f>
        <v>2530.4539725</v>
      </c>
      <c r="K29">
        <v>44.65</v>
      </c>
      <c r="L29" s="9">
        <f t="shared" si="6"/>
        <v>39.31879</v>
      </c>
      <c r="M29">
        <v>27.85</v>
      </c>
      <c r="N29">
        <v>6.02</v>
      </c>
      <c r="O29" s="9">
        <f t="shared" si="7"/>
        <v>73.18879</v>
      </c>
      <c r="P29" s="13">
        <f t="shared" si="8"/>
        <v>2787.54144473</v>
      </c>
      <c r="Q29" s="15">
        <v>77.05</v>
      </c>
      <c r="R29" s="3">
        <f t="shared" si="11"/>
        <v>2779.1935</v>
      </c>
      <c r="S29" s="11">
        <f t="shared" si="12"/>
        <v>-0.00299473385257909</v>
      </c>
    </row>
    <row r="30" spans="1:19" ht="12.75">
      <c r="A30" s="1" t="s">
        <v>24</v>
      </c>
      <c r="B30" s="6" t="s">
        <v>49</v>
      </c>
      <c r="C30">
        <v>86.63</v>
      </c>
      <c r="D30" s="9">
        <v>86.6</v>
      </c>
      <c r="E30" s="9">
        <v>80.33</v>
      </c>
      <c r="F30" s="11">
        <f>D30/C30-1</f>
        <v>-0.0003463003578436652</v>
      </c>
      <c r="G30" s="11">
        <f>E30/C30-1</f>
        <v>-0.07272307514717757</v>
      </c>
      <c r="H30" s="3">
        <f>37.8975*C30</f>
        <v>3283.060425</v>
      </c>
      <c r="I30" s="3">
        <f>D30*37.8975*0.9</f>
        <v>2953.73115</v>
      </c>
      <c r="J30" s="3">
        <f>37.8975*0.9*E30</f>
        <v>2739.8755575</v>
      </c>
      <c r="K30">
        <v>50.11</v>
      </c>
      <c r="L30" s="9">
        <f t="shared" si="6"/>
        <v>44.126866</v>
      </c>
      <c r="M30">
        <v>27.25</v>
      </c>
      <c r="N30">
        <v>7.07</v>
      </c>
      <c r="O30" s="9">
        <f t="shared" si="7"/>
        <v>78.446866</v>
      </c>
      <c r="P30" s="13">
        <f t="shared" si="8"/>
        <v>2987.805785342</v>
      </c>
      <c r="Q30" s="15">
        <v>83.33</v>
      </c>
      <c r="R30" s="3">
        <f t="shared" si="11"/>
        <v>3005.7131</v>
      </c>
      <c r="S30" s="11">
        <f t="shared" si="12"/>
        <v>0.005993466759403265</v>
      </c>
    </row>
    <row r="31" spans="1:19" ht="12.75">
      <c r="A31" s="1" t="s">
        <v>25</v>
      </c>
      <c r="B31" s="6" t="s">
        <v>48</v>
      </c>
      <c r="C31">
        <v>92.93</v>
      </c>
      <c r="D31" s="9">
        <v>93.5</v>
      </c>
      <c r="E31" s="9">
        <v>87.42</v>
      </c>
      <c r="F31" s="11">
        <f>D31/C31-1</f>
        <v>0.006133648983105422</v>
      </c>
      <c r="G31" s="11">
        <f>E31/C31-1</f>
        <v>-0.059291940170020485</v>
      </c>
      <c r="H31" s="3">
        <f>37.8975*C31</f>
        <v>3521.8146750000005</v>
      </c>
      <c r="I31" s="3">
        <f>D31*37.8975*0.9</f>
        <v>3189.074625</v>
      </c>
      <c r="J31" s="3">
        <f>37.8975*0.9*E31</f>
        <v>2981.6995050000005</v>
      </c>
      <c r="K31">
        <v>53.88</v>
      </c>
      <c r="L31" s="9">
        <f t="shared" si="6"/>
        <v>47.44672800000001</v>
      </c>
      <c r="M31">
        <v>30.24</v>
      </c>
      <c r="N31">
        <v>7.22</v>
      </c>
      <c r="O31" s="9">
        <f t="shared" si="7"/>
        <v>84.906728</v>
      </c>
      <c r="P31" s="13">
        <f t="shared" si="8"/>
        <v>3233.8425493360005</v>
      </c>
      <c r="Q31" s="15">
        <v>90.6</v>
      </c>
      <c r="R31" s="3">
        <f t="shared" si="11"/>
        <v>3267.942</v>
      </c>
      <c r="S31" s="11">
        <f t="shared" si="12"/>
        <v>0.010544561197328939</v>
      </c>
    </row>
    <row r="32" spans="12:15" ht="12.75">
      <c r="L32" s="9">
        <f t="shared" si="6"/>
        <v>0</v>
      </c>
      <c r="O32" s="9"/>
    </row>
    <row r="33" spans="1:19" ht="12.75">
      <c r="A33" s="1" t="s">
        <v>26</v>
      </c>
      <c r="B33" s="6" t="s">
        <v>50</v>
      </c>
      <c r="C33">
        <v>98.75</v>
      </c>
      <c r="D33" s="9">
        <v>98.01</v>
      </c>
      <c r="E33" s="9">
        <v>93.96</v>
      </c>
      <c r="F33" s="11">
        <f>D33/C33-1</f>
        <v>-0.007493670886075887</v>
      </c>
      <c r="G33" s="11">
        <f>E33/C33-1</f>
        <v>-0.04850632911392416</v>
      </c>
      <c r="H33" s="3">
        <f>37.8975*C33</f>
        <v>3742.378125</v>
      </c>
      <c r="I33" s="3">
        <f>D33*37.8975*0.9</f>
        <v>3342.9005775000005</v>
      </c>
      <c r="J33" s="3">
        <f>37.8975*0.9*E33</f>
        <v>3204.76419</v>
      </c>
      <c r="K33">
        <v>61.68</v>
      </c>
      <c r="L33" s="9">
        <f t="shared" si="6"/>
        <v>54.315408000000005</v>
      </c>
      <c r="M33">
        <v>25.84</v>
      </c>
      <c r="N33">
        <v>9.06</v>
      </c>
      <c r="O33" s="9">
        <f t="shared" si="7"/>
        <v>89.21540800000001</v>
      </c>
      <c r="P33" s="13">
        <f t="shared" si="8"/>
        <v>3397.9472444960006</v>
      </c>
      <c r="Q33" s="15">
        <v>95.78</v>
      </c>
      <c r="R33" s="3">
        <f t="shared" si="11"/>
        <v>3454.7846</v>
      </c>
      <c r="S33" s="11">
        <f t="shared" si="12"/>
        <v>0.01672696820001085</v>
      </c>
    </row>
    <row r="34" spans="1:19" ht="12.75">
      <c r="A34" s="1">
        <v>33945</v>
      </c>
      <c r="B34" s="6" t="s">
        <v>51</v>
      </c>
      <c r="C34">
        <v>69.73</v>
      </c>
      <c r="D34" s="9">
        <v>77.18</v>
      </c>
      <c r="E34" s="9">
        <v>75.39</v>
      </c>
      <c r="F34" s="11">
        <f>D34/C34-1</f>
        <v>0.10684067116018925</v>
      </c>
      <c r="G34" s="11">
        <f>E34/C34-1</f>
        <v>0.08117022802237206</v>
      </c>
      <c r="H34" s="3">
        <f>37.8975*C34</f>
        <v>2642.5926750000003</v>
      </c>
      <c r="I34" s="3">
        <f>D34*37.8975*0.9</f>
        <v>2632.436145</v>
      </c>
      <c r="J34" s="3">
        <f>37.8975*0.9*E34</f>
        <v>2571.3832725</v>
      </c>
      <c r="K34">
        <v>89.08</v>
      </c>
      <c r="L34" s="9">
        <f t="shared" si="6"/>
        <v>78.443848</v>
      </c>
      <c r="M34">
        <v>25.87</v>
      </c>
      <c r="N34">
        <v>6.26</v>
      </c>
      <c r="O34" s="9">
        <f t="shared" si="7"/>
        <v>110.57384800000001</v>
      </c>
      <c r="P34" s="13">
        <f t="shared" si="8"/>
        <v>4211.426148776</v>
      </c>
      <c r="Q34" s="15">
        <v>125.31</v>
      </c>
      <c r="R34" s="3">
        <f t="shared" si="11"/>
        <v>4519.9317</v>
      </c>
      <c r="S34" s="11">
        <f t="shared" si="12"/>
        <v>0.07325441319056791</v>
      </c>
    </row>
    <row r="36" ht="12.75"/>
    <row r="37" ht="12.75"/>
    <row r="38" ht="12.75"/>
    <row r="39" ht="12.75"/>
    <row r="40" ht="12.75"/>
    <row r="41" spans="18:21" ht="12.75">
      <c r="R41" s="17" t="s">
        <v>68</v>
      </c>
      <c r="U41" s="16" t="s">
        <v>66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&amp;L&amp;8{D0223467.XLS / 1 }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&amp;L&amp;8{D0223467.XLS / 1 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&amp;L&amp;8{D0223467.XLS / 1 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mindSHIFT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D0223467.XLS / 1 /font=8</dc:subject>
  <dc:creator>Christina.Hughes</dc:creator>
  <cp:keywords/>
  <dc:description/>
  <cp:lastModifiedBy>owner</cp:lastModifiedBy>
  <cp:lastPrinted>2006-06-28T15:30:29Z</cp:lastPrinted>
  <dcterms:created xsi:type="dcterms:W3CDTF">2006-06-28T15:23:46Z</dcterms:created>
  <dcterms:modified xsi:type="dcterms:W3CDTF">2008-11-10T19:46:20Z</dcterms:modified>
  <cp:category/>
  <cp:version/>
  <cp:contentType/>
  <cp:contentStatus/>
</cp:coreProperties>
</file>